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a.giglio\Desktop\Trasparenza\"/>
    </mc:Choice>
  </mc:AlternateContent>
  <xr:revisionPtr revIDLastSave="0" documentId="13_ncr:1_{E1761E96-BBBC-4F6D-8FA0-30C82190D191}" xr6:coauthVersionLast="47" xr6:coauthVersionMax="47" xr10:uidLastSave="{00000000-0000-0000-0000-000000000000}"/>
  <bookViews>
    <workbookView xWindow="0" yWindow="390" windowWidth="28800" windowHeight="15600" firstSheet="12" activeTab="15" xr2:uid="{CA0F2910-8B32-40F5-B43A-7C6159FEB637}"/>
  </bookViews>
  <sheets>
    <sheet name="TASSI DI ASSENZA 2° trim 2021" sheetId="1" r:id="rId1"/>
    <sheet name="TASSI DI ASSENZA 3° trim 2021" sheetId="2" r:id="rId2"/>
    <sheet name="TASSI DI ASSENZA 4° trim 21" sheetId="3" r:id="rId3"/>
    <sheet name="Foglio1" sheetId="4" r:id="rId4"/>
    <sheet name="TASSI DI ASSENZA 1° trim 22" sheetId="5" r:id="rId5"/>
    <sheet name="TASSI DI ASSENZA 2° trim 22 " sheetId="6" r:id="rId6"/>
    <sheet name="TASSI DI ASSENZA 3° trim 22 " sheetId="7" r:id="rId7"/>
    <sheet name="TASSI DI ASSENZA 4° trim 22 " sheetId="8" r:id="rId8"/>
    <sheet name="TASSI DI ASSENZA 1° trim 23" sheetId="9" r:id="rId9"/>
    <sheet name="TASSI DI ASSENZA 2° trim 23" sheetId="10" r:id="rId10"/>
    <sheet name="TASSI DI ASSENZA 3° trim 23" sheetId="11" r:id="rId11"/>
    <sheet name="TASSI DI ASSENZA 1° trim 2024" sheetId="12" r:id="rId12"/>
    <sheet name="TASSI DI ASSENZA 2° trim 2024" sheetId="13" r:id="rId13"/>
    <sheet name="TASSI DI ASSENZA 3° trim 2024" sheetId="14" r:id="rId14"/>
    <sheet name="TASSI DI ASSENZA 4° trim 2024" sheetId="15" r:id="rId15"/>
    <sheet name="TASSI DI ASSENZA 1° trim2025)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6" l="1"/>
  <c r="E6" i="16"/>
  <c r="C6" i="16"/>
  <c r="D6" i="16"/>
  <c r="C7" i="16"/>
  <c r="D7" i="16"/>
  <c r="E7" i="16"/>
  <c r="F5" i="16"/>
  <c r="E6" i="15"/>
  <c r="F6" i="15" s="1"/>
  <c r="D6" i="15"/>
  <c r="C6" i="15"/>
  <c r="E7" i="15"/>
  <c r="C7" i="15"/>
  <c r="D7" i="15"/>
  <c r="F5" i="15"/>
  <c r="E6" i="14"/>
  <c r="D6" i="14"/>
  <c r="C6" i="14"/>
  <c r="C7" i="14"/>
  <c r="D7" i="14"/>
  <c r="E7" i="14"/>
  <c r="F5" i="14"/>
  <c r="E7" i="13"/>
  <c r="D7" i="13"/>
  <c r="C7" i="13"/>
  <c r="F5" i="13"/>
  <c r="E6" i="12"/>
  <c r="D6" i="12"/>
  <c r="F6" i="12" s="1"/>
  <c r="C6" i="12"/>
  <c r="E7" i="12"/>
  <c r="F7" i="12" s="1"/>
  <c r="C7" i="12"/>
  <c r="D7" i="12"/>
  <c r="F5" i="12"/>
  <c r="E7" i="11"/>
  <c r="C7" i="11"/>
  <c r="C6" i="11" s="1"/>
  <c r="D7" i="11"/>
  <c r="D6" i="11" s="1"/>
  <c r="F7" i="11"/>
  <c r="E6" i="11"/>
  <c r="F5" i="11"/>
  <c r="E6" i="10"/>
  <c r="C6" i="10"/>
  <c r="D6" i="10"/>
  <c r="E7" i="10"/>
  <c r="F7" i="10" s="1"/>
  <c r="C7" i="10"/>
  <c r="D7" i="10"/>
  <c r="F5" i="10"/>
  <c r="E6" i="9"/>
  <c r="C6" i="9"/>
  <c r="D6" i="9"/>
  <c r="F7" i="9"/>
  <c r="F5" i="9"/>
  <c r="E6" i="8"/>
  <c r="C6" i="8"/>
  <c r="D6" i="8"/>
  <c r="F7" i="8"/>
  <c r="F5" i="8"/>
  <c r="E6" i="7"/>
  <c r="D6" i="7"/>
  <c r="C6" i="7"/>
  <c r="F7" i="7"/>
  <c r="F5" i="7"/>
  <c r="E6" i="6"/>
  <c r="C6" i="6"/>
  <c r="D6" i="6"/>
  <c r="F7" i="6"/>
  <c r="F5" i="6"/>
  <c r="C6" i="5"/>
  <c r="D6" i="5"/>
  <c r="F7" i="5"/>
  <c r="E6" i="5"/>
  <c r="F5" i="5"/>
  <c r="E6" i="3"/>
  <c r="D6" i="3"/>
  <c r="C6" i="3"/>
  <c r="F7" i="3"/>
  <c r="F5" i="3"/>
  <c r="E6" i="2"/>
  <c r="C6" i="2"/>
  <c r="D6" i="2"/>
  <c r="F7" i="2"/>
  <c r="F5" i="2"/>
  <c r="E6" i="1"/>
  <c r="D6" i="1"/>
  <c r="C6" i="1"/>
  <c r="F7" i="1"/>
  <c r="F5" i="1"/>
  <c r="F7" i="16" l="1"/>
  <c r="F6" i="16"/>
  <c r="F7" i="15"/>
  <c r="F6" i="14"/>
  <c r="F7" i="14"/>
  <c r="F7" i="13"/>
  <c r="F6" i="13"/>
  <c r="F6" i="11"/>
  <c r="F6" i="10"/>
  <c r="F6" i="9"/>
  <c r="F6" i="8"/>
  <c r="F6" i="7"/>
  <c r="F6" i="6"/>
  <c r="F6" i="5"/>
  <c r="F6" i="3"/>
  <c r="F6" i="2"/>
  <c r="F6" i="1"/>
</calcChain>
</file>

<file path=xl/sharedStrings.xml><?xml version="1.0" encoding="utf-8"?>
<sst xmlns="http://schemas.openxmlformats.org/spreadsheetml/2006/main" count="240" uniqueCount="30">
  <si>
    <t>SCHEDA TASSI DI  ASSENZA DEL PERSONALE</t>
  </si>
  <si>
    <t>TOTALE PERSONALE PER SETTORE</t>
  </si>
  <si>
    <t xml:space="preserve"> ORE  LAVORATE </t>
  </si>
  <si>
    <t>ORE LAVORABILI</t>
  </si>
  <si>
    <t>ORE ASSENZA</t>
  </si>
  <si>
    <t>% PERCENUALE ORE DI ASSENZA/ORE LAVORABILI</t>
  </si>
  <si>
    <t>OPERAI</t>
  </si>
  <si>
    <t>AMMINISTRATIVI/TECNICI</t>
  </si>
  <si>
    <t>Ufficio di SEGRETERIA DEL CdA e della Direzione</t>
  </si>
  <si>
    <t>ORE DI ASSENZA:</t>
  </si>
  <si>
    <t>Malattia</t>
  </si>
  <si>
    <t>Ferie</t>
  </si>
  <si>
    <t xml:space="preserve">Perm.retr. </t>
  </si>
  <si>
    <t>Perm. Non retr.</t>
  </si>
  <si>
    <t>Sciopero</t>
  </si>
  <si>
    <t>2° Trimestre 2021</t>
  </si>
  <si>
    <t>3° Trimestre 2021</t>
  </si>
  <si>
    <t>4° Trimestre 2021</t>
  </si>
  <si>
    <t>1° Trimestre 2022</t>
  </si>
  <si>
    <t>2° Trimestre 2022</t>
  </si>
  <si>
    <t>3° Trimestre 2022</t>
  </si>
  <si>
    <t>4° Trimestre 2022</t>
  </si>
  <si>
    <t>1° Trimestre 2023</t>
  </si>
  <si>
    <t>2° Trimestre 2023</t>
  </si>
  <si>
    <t>3° Trimestre 2023</t>
  </si>
  <si>
    <t>1°Trimestre 2024</t>
  </si>
  <si>
    <t>2°Trimestre 2024</t>
  </si>
  <si>
    <t>3°Trimestre 2024</t>
  </si>
  <si>
    <t>4°Trimestre 2024</t>
  </si>
  <si>
    <t>2°Trimestre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</si>
</sst>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0A3D0-A2ED-41B5-B548-DE55003FE6C5}">
  <dimension ref="A2:F14"/>
  <sheetViews>
    <sheetView topLeftCell="A2" workbookViewId="0">
      <selection activeCell="B5" sqref="B5:B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56</v>
      </c>
      <c r="C5" s="6">
        <v>16368</v>
      </c>
      <c r="D5" s="6">
        <v>19218.32</v>
      </c>
      <c r="E5" s="7">
        <v>2830.25</v>
      </c>
      <c r="F5" s="6">
        <f>E5/D5%</f>
        <v>14.726833562975328</v>
      </c>
    </row>
    <row r="6" spans="1:6" ht="36.75" customHeight="1" x14ac:dyDescent="0.25">
      <c r="A6" s="2" t="s">
        <v>7</v>
      </c>
      <c r="B6" s="5">
        <v>50</v>
      </c>
      <c r="C6" s="7">
        <f>14822.23-C7</f>
        <v>14523.119999999999</v>
      </c>
      <c r="D6" s="7">
        <f>16580.87-D7</f>
        <v>16261.759999999998</v>
      </c>
      <c r="E6" s="7">
        <f>1753.54-E7</f>
        <v>1733.54</v>
      </c>
      <c r="F6" s="6">
        <f>E6/D6%</f>
        <v>10.66022373961982</v>
      </c>
    </row>
    <row r="7" spans="1:6" ht="36.75" customHeight="1" x14ac:dyDescent="0.25">
      <c r="A7" s="3" t="s">
        <v>8</v>
      </c>
      <c r="B7" s="5">
        <v>1</v>
      </c>
      <c r="C7" s="5">
        <v>299.11</v>
      </c>
      <c r="D7" s="6">
        <v>319.11</v>
      </c>
      <c r="E7" s="6">
        <v>20</v>
      </c>
      <c r="F7" s="6">
        <f>E7/D7%</f>
        <v>6.2674312932844476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8D73-3788-45DC-B89A-FD468615D5C7}">
  <dimension ref="A2:F14"/>
  <sheetViews>
    <sheetView topLeftCell="A2" workbookViewId="0">
      <selection activeCell="D13" sqref="D13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55</v>
      </c>
      <c r="C5" s="6">
        <v>16755</v>
      </c>
      <c r="D5" s="6">
        <v>19809</v>
      </c>
      <c r="E5" s="7">
        <v>4154.33</v>
      </c>
      <c r="F5" s="6">
        <f>E5/D5%</f>
        <v>20.971931950123679</v>
      </c>
    </row>
    <row r="6" spans="1:6" ht="36.75" customHeight="1" x14ac:dyDescent="0.25">
      <c r="A6" s="2" t="s">
        <v>7</v>
      </c>
      <c r="B6" s="5">
        <v>50</v>
      </c>
      <c r="C6" s="7">
        <f>12424-C7</f>
        <v>12172</v>
      </c>
      <c r="D6" s="7">
        <f>17459-D7</f>
        <v>17124</v>
      </c>
      <c r="E6" s="7">
        <f>5320-E7</f>
        <v>5295</v>
      </c>
      <c r="F6" s="6">
        <f>E6/D6%</f>
        <v>30.921513665031533</v>
      </c>
    </row>
    <row r="7" spans="1:6" ht="36.75" customHeight="1" x14ac:dyDescent="0.25">
      <c r="A7" s="3" t="s">
        <v>8</v>
      </c>
      <c r="B7" s="5">
        <v>1</v>
      </c>
      <c r="C7" s="5">
        <v>252</v>
      </c>
      <c r="D7" s="6">
        <v>335</v>
      </c>
      <c r="E7" s="6">
        <v>25</v>
      </c>
      <c r="F7" s="6">
        <f>E7/D7%</f>
        <v>7.4626865671641793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22140-9105-41C2-AE96-AF890B9C5AA1}">
  <dimension ref="A2:F14"/>
  <sheetViews>
    <sheetView workbookViewId="0">
      <selection sqref="A1:F1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57</v>
      </c>
      <c r="C5" s="6">
        <v>16981</v>
      </c>
      <c r="D5" s="6">
        <v>19303</v>
      </c>
      <c r="E5" s="7">
        <v>2321</v>
      </c>
      <c r="F5" s="6">
        <f>E5/D5%</f>
        <v>12.024037714344921</v>
      </c>
    </row>
    <row r="6" spans="1:6" ht="36.75" customHeight="1" x14ac:dyDescent="0.25">
      <c r="A6" s="2" t="s">
        <v>7</v>
      </c>
      <c r="B6" s="5">
        <v>50</v>
      </c>
      <c r="C6" s="7">
        <f>14338-C7</f>
        <v>13900</v>
      </c>
      <c r="D6" s="7">
        <f>17169-D7</f>
        <v>16685</v>
      </c>
      <c r="E6" s="7">
        <f>2831-E7</f>
        <v>2784</v>
      </c>
      <c r="F6" s="6">
        <f>E6/D6%</f>
        <v>16.685645789631405</v>
      </c>
    </row>
    <row r="7" spans="1:6" ht="36.75" customHeight="1" x14ac:dyDescent="0.25">
      <c r="A7" s="3" t="s">
        <v>8</v>
      </c>
      <c r="B7" s="5">
        <v>1</v>
      </c>
      <c r="C7" s="5">
        <v>438</v>
      </c>
      <c r="D7" s="6">
        <v>484</v>
      </c>
      <c r="E7" s="6">
        <v>47</v>
      </c>
      <c r="F7" s="6">
        <f>E7/D7%</f>
        <v>9.7107438016528924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9406F-0785-48D6-9BE4-4BF275718F01}">
  <dimension ref="A1"/>
  <sheetViews>
    <sheetView workbookViewId="0">
      <selection activeCell="Q7" sqref="Q7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88939-D12A-46EA-B7E8-62410B81077A}">
  <dimension ref="A2:F14"/>
  <sheetViews>
    <sheetView workbookViewId="0">
      <selection activeCell="C7" sqref="C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18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59</v>
      </c>
      <c r="C5" s="6">
        <v>15091.13</v>
      </c>
      <c r="D5" s="6">
        <v>17475</v>
      </c>
      <c r="E5" s="7">
        <v>2566.6799999999998</v>
      </c>
      <c r="F5" s="6">
        <f>E5/D5%</f>
        <v>14.687725321888411</v>
      </c>
    </row>
    <row r="6" spans="1:6" ht="36.75" customHeight="1" x14ac:dyDescent="0.25">
      <c r="A6" s="2" t="s">
        <v>7</v>
      </c>
      <c r="B6" s="5">
        <v>55</v>
      </c>
      <c r="C6" s="7">
        <f>14144.62-C7</f>
        <v>13864.94</v>
      </c>
      <c r="D6" s="7">
        <f>16711-D7</f>
        <v>16409.75</v>
      </c>
      <c r="E6" s="7">
        <f>2831-E7</f>
        <v>2784</v>
      </c>
      <c r="F6" s="6">
        <f>E6/D6%</f>
        <v>16.965523545453159</v>
      </c>
    </row>
    <row r="7" spans="1:6" ht="36.75" customHeight="1" x14ac:dyDescent="0.25">
      <c r="A7" s="3" t="s">
        <v>8</v>
      </c>
      <c r="B7" s="5">
        <v>1</v>
      </c>
      <c r="C7" s="5">
        <v>279.68</v>
      </c>
      <c r="D7" s="6">
        <v>301.25</v>
      </c>
      <c r="E7" s="6">
        <v>47</v>
      </c>
      <c r="F7" s="6">
        <f>E7/D7%</f>
        <v>15.601659751037344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E231D-9F5B-4EDB-9437-381CADD3EDD2}">
  <dimension ref="A2:F14"/>
  <sheetViews>
    <sheetView workbookViewId="0">
      <selection activeCell="I5" sqref="I5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19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63</v>
      </c>
      <c r="C5" s="6">
        <v>22582.21</v>
      </c>
      <c r="D5" s="6">
        <v>27661.200000000001</v>
      </c>
      <c r="E5" s="7">
        <v>5041.51</v>
      </c>
      <c r="F5" s="6">
        <f>E5/D5%</f>
        <v>18.225926568623198</v>
      </c>
    </row>
    <row r="6" spans="1:6" ht="36.75" customHeight="1" x14ac:dyDescent="0.25">
      <c r="A6" s="2" t="s">
        <v>7</v>
      </c>
      <c r="B6" s="5">
        <v>66</v>
      </c>
      <c r="C6" s="7">
        <f>22300.33-C7</f>
        <v>21852.780000000002</v>
      </c>
      <c r="D6" s="7">
        <f>22686.65-D7</f>
        <v>22216.100000000002</v>
      </c>
      <c r="E6" s="7">
        <f>5362.51-E7</f>
        <v>5342.51</v>
      </c>
      <c r="F6" s="6">
        <f>E6/D6%</f>
        <v>24.047920202015654</v>
      </c>
    </row>
    <row r="7" spans="1:6" ht="36.75" customHeight="1" x14ac:dyDescent="0.25">
      <c r="A7" s="3" t="s">
        <v>8</v>
      </c>
      <c r="B7" s="5">
        <v>1</v>
      </c>
      <c r="C7" s="5">
        <v>447.55</v>
      </c>
      <c r="D7" s="6">
        <v>470.55</v>
      </c>
      <c r="E7" s="6">
        <v>20</v>
      </c>
      <c r="F7" s="6">
        <f>E7/D7%</f>
        <v>4.2503453405589209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167BC-8CCF-478F-9307-031F164A387E}">
  <dimension ref="A2:F14"/>
  <sheetViews>
    <sheetView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20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22953.58</v>
      </c>
      <c r="D5" s="6">
        <v>28250.02</v>
      </c>
      <c r="E5" s="7">
        <v>5281.82</v>
      </c>
      <c r="F5" s="6">
        <f>E5/D5%</f>
        <v>18.696694728003731</v>
      </c>
    </row>
    <row r="6" spans="1:6" ht="36.75" customHeight="1" x14ac:dyDescent="0.25">
      <c r="A6" s="2" t="s">
        <v>7</v>
      </c>
      <c r="B6" s="5">
        <v>62</v>
      </c>
      <c r="C6" s="7">
        <f>24733.1-C7</f>
        <v>24188.1</v>
      </c>
      <c r="D6" s="7">
        <f>31010.58-D7</f>
        <v>30026.58</v>
      </c>
      <c r="E6" s="7">
        <f>6277.48-E7</f>
        <v>5840.48</v>
      </c>
      <c r="F6" s="6">
        <f>E6/D6%</f>
        <v>19.451033051383138</v>
      </c>
    </row>
    <row r="7" spans="1:6" ht="36.75" customHeight="1" x14ac:dyDescent="0.25">
      <c r="A7" s="3" t="s">
        <v>8</v>
      </c>
      <c r="B7" s="5">
        <v>2</v>
      </c>
      <c r="C7" s="5">
        <v>545</v>
      </c>
      <c r="D7" s="6">
        <v>984</v>
      </c>
      <c r="E7" s="6">
        <v>437</v>
      </c>
      <c r="F7" s="6">
        <f>E7/D7%</f>
        <v>44.41056910569106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0ED7-9481-4D75-B7BB-ADF79BB57EC9}">
  <dimension ref="A2:F14"/>
  <sheetViews>
    <sheetView workbookViewId="0">
      <selection sqref="A1:G9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21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58</v>
      </c>
      <c r="C5" s="6">
        <v>25325</v>
      </c>
      <c r="D5" s="6">
        <v>28472</v>
      </c>
      <c r="E5" s="7">
        <v>3146.82</v>
      </c>
      <c r="F5" s="6">
        <f>E5/D5%</f>
        <v>11.052332115762855</v>
      </c>
    </row>
    <row r="6" spans="1:6" ht="36.75" customHeight="1" x14ac:dyDescent="0.25">
      <c r="A6" s="2" t="s">
        <v>7</v>
      </c>
      <c r="B6" s="5">
        <v>62</v>
      </c>
      <c r="C6" s="7">
        <f>26428-C7</f>
        <v>25955</v>
      </c>
      <c r="D6" s="7">
        <f>29844-D7</f>
        <v>29377.08</v>
      </c>
      <c r="E6" s="7">
        <f>3416-E7</f>
        <v>3259</v>
      </c>
      <c r="F6" s="6">
        <f>E6/D6%</f>
        <v>11.093682557966959</v>
      </c>
    </row>
    <row r="7" spans="1:6" ht="36.75" customHeight="1" x14ac:dyDescent="0.25">
      <c r="A7" s="3" t="s">
        <v>8</v>
      </c>
      <c r="B7" s="5">
        <v>2</v>
      </c>
      <c r="C7" s="5">
        <v>473</v>
      </c>
      <c r="D7" s="6">
        <v>466.92</v>
      </c>
      <c r="E7" s="6">
        <v>157</v>
      </c>
      <c r="F7" s="6">
        <f>E7/D7%</f>
        <v>33.624603786515891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C9FA-9F49-4DB8-B740-4998104DEF44}">
  <dimension ref="A2:F14"/>
  <sheetViews>
    <sheetView workbookViewId="0">
      <selection activeCell="J4" sqref="J4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22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64</v>
      </c>
      <c r="C5" s="6">
        <v>28613</v>
      </c>
      <c r="D5" s="6">
        <v>30713</v>
      </c>
      <c r="E5" s="7">
        <v>2099</v>
      </c>
      <c r="F5" s="6">
        <f>E5/D5%</f>
        <v>6.8342395728193273</v>
      </c>
    </row>
    <row r="6" spans="1:6" ht="36.75" customHeight="1" x14ac:dyDescent="0.25">
      <c r="A6" s="2" t="s">
        <v>7</v>
      </c>
      <c r="B6" s="5">
        <v>64</v>
      </c>
      <c r="C6" s="7">
        <f>28350-C7</f>
        <v>27881</v>
      </c>
      <c r="D6" s="7">
        <f>31470-D7</f>
        <v>30986</v>
      </c>
      <c r="E6" s="7">
        <f>3121-E7</f>
        <v>3105</v>
      </c>
      <c r="F6" s="6">
        <f>E6/D6%</f>
        <v>10.020654489124119</v>
      </c>
    </row>
    <row r="7" spans="1:6" ht="36.75" customHeight="1" x14ac:dyDescent="0.25">
      <c r="A7" s="3" t="s">
        <v>8</v>
      </c>
      <c r="B7" s="5">
        <v>2</v>
      </c>
      <c r="C7" s="5">
        <v>469</v>
      </c>
      <c r="D7" s="6">
        <v>484</v>
      </c>
      <c r="E7" s="6">
        <v>16</v>
      </c>
      <c r="F7" s="6">
        <f>E7/D7%</f>
        <v>3.3057851239669422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4FA28-E3A8-4EB2-8980-82F9CB6F5C72}">
  <dimension ref="A2:F14"/>
  <sheetViews>
    <sheetView topLeftCell="A7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23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25443</v>
      </c>
      <c r="D5" s="6">
        <v>30442</v>
      </c>
      <c r="E5" s="7">
        <v>4978</v>
      </c>
      <c r="F5" s="6">
        <f>E5/D5%</f>
        <v>16.352407857565204</v>
      </c>
    </row>
    <row r="6" spans="1:6" ht="36.75" customHeight="1" x14ac:dyDescent="0.25">
      <c r="A6" s="2" t="s">
        <v>7</v>
      </c>
      <c r="B6" s="5">
        <v>67</v>
      </c>
      <c r="C6" s="7">
        <f>26196-C7</f>
        <v>25520</v>
      </c>
      <c r="D6" s="7">
        <f>31196-D7</f>
        <v>30268</v>
      </c>
      <c r="E6" s="7">
        <f>5000-E7</f>
        <v>4747</v>
      </c>
      <c r="F6" s="6">
        <f>E6/D6%</f>
        <v>15.683229813664596</v>
      </c>
    </row>
    <row r="7" spans="1:6" ht="36.75" customHeight="1" x14ac:dyDescent="0.25">
      <c r="A7" s="3" t="s">
        <v>8</v>
      </c>
      <c r="B7" s="5">
        <v>2</v>
      </c>
      <c r="C7" s="5">
        <f>227+449</f>
        <v>676</v>
      </c>
      <c r="D7" s="6">
        <f>464+464</f>
        <v>928</v>
      </c>
      <c r="E7" s="6">
        <f>237+16</f>
        <v>253</v>
      </c>
      <c r="F7" s="6">
        <f>E7/D7%</f>
        <v>27.262931034482762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CC199-22B0-451A-B22B-8ED4E941A72F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24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23993</v>
      </c>
      <c r="D5" s="6">
        <v>31884</v>
      </c>
      <c r="E5" s="7">
        <v>7891</v>
      </c>
      <c r="F5" s="6">
        <f>E5/D5%</f>
        <v>24.749090452891735</v>
      </c>
    </row>
    <row r="6" spans="1:6" ht="36.75" customHeight="1" x14ac:dyDescent="0.25">
      <c r="A6" s="2" t="s">
        <v>7</v>
      </c>
      <c r="B6" s="5">
        <v>67</v>
      </c>
      <c r="C6" s="7">
        <f>25365-C7</f>
        <v>24625</v>
      </c>
      <c r="D6" s="7">
        <f>33012-D7</f>
        <v>32038</v>
      </c>
      <c r="E6" s="7">
        <f>8306-E7</f>
        <v>8073</v>
      </c>
      <c r="F6" s="6">
        <f>E6/D6%</f>
        <v>25.198202134964731</v>
      </c>
    </row>
    <row r="7" spans="1:6" ht="36.75" customHeight="1" x14ac:dyDescent="0.25">
      <c r="A7" s="3" t="s">
        <v>8</v>
      </c>
      <c r="B7" s="5">
        <v>2</v>
      </c>
      <c r="C7" s="5">
        <f>377+363</f>
        <v>740</v>
      </c>
      <c r="D7" s="6">
        <f>487+487</f>
        <v>974</v>
      </c>
      <c r="E7" s="6">
        <f>109+124</f>
        <v>233</v>
      </c>
      <c r="F7" s="6">
        <f>E7/D7%</f>
        <v>23.921971252566735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F7A6-55BA-496B-9C13-8BB3FAA2568A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25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67</v>
      </c>
      <c r="C5" s="6">
        <v>30592</v>
      </c>
      <c r="D5" s="6">
        <v>33342</v>
      </c>
      <c r="E5" s="7">
        <v>4831</v>
      </c>
      <c r="F5" s="6">
        <f>E5/D5%</f>
        <v>14.489232799472136</v>
      </c>
    </row>
    <row r="6" spans="1:6" ht="36.75" customHeight="1" x14ac:dyDescent="0.25">
      <c r="A6" s="2" t="s">
        <v>7</v>
      </c>
      <c r="B6" s="5">
        <v>67</v>
      </c>
      <c r="C6" s="7">
        <f>28555.03-C7</f>
        <v>27678.03</v>
      </c>
      <c r="D6" s="7">
        <f>32922.25-D7</f>
        <v>31948.25</v>
      </c>
      <c r="E6" s="7">
        <f>4367.22-E7</f>
        <v>4271.13</v>
      </c>
      <c r="F6" s="6">
        <f>E6/D6%</f>
        <v>13.368901270022615</v>
      </c>
    </row>
    <row r="7" spans="1:6" ht="36.75" customHeight="1" x14ac:dyDescent="0.25">
      <c r="A7" s="3" t="s">
        <v>8</v>
      </c>
      <c r="B7" s="5">
        <v>2</v>
      </c>
      <c r="C7" s="5">
        <f>445+432</f>
        <v>877</v>
      </c>
      <c r="D7" s="6">
        <f>487+487</f>
        <v>974</v>
      </c>
      <c r="E7" s="6">
        <f>54.42+41.67</f>
        <v>96.09</v>
      </c>
      <c r="F7" s="6">
        <f>E7/D7%</f>
        <v>9.8655030800821351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6403-BE38-43C3-AB35-9DE5006351E9}">
  <dimension ref="A2:F14"/>
  <sheetViews>
    <sheetView topLeftCell="A3" workbookViewId="0">
      <selection activeCell="E6" sqref="E6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26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75</v>
      </c>
      <c r="C5" s="6">
        <v>28148</v>
      </c>
      <c r="D5" s="6">
        <v>31279</v>
      </c>
      <c r="E5" s="7">
        <v>4813</v>
      </c>
      <c r="F5" s="6">
        <f>E5/D5%</f>
        <v>15.387320566514274</v>
      </c>
    </row>
    <row r="6" spans="1:6" ht="36.75" customHeight="1" x14ac:dyDescent="0.25">
      <c r="A6" s="2" t="s">
        <v>7</v>
      </c>
      <c r="B6" s="5">
        <v>65</v>
      </c>
      <c r="C6" s="7">
        <v>26562</v>
      </c>
      <c r="D6" s="7">
        <v>31279</v>
      </c>
      <c r="E6" s="7">
        <v>4716</v>
      </c>
      <c r="F6" s="6">
        <f>E6/D6%</f>
        <v>15.077208350650595</v>
      </c>
    </row>
    <row r="7" spans="1:6" ht="36.75" customHeight="1" x14ac:dyDescent="0.25">
      <c r="A7" s="3" t="s">
        <v>8</v>
      </c>
      <c r="B7" s="5">
        <v>2</v>
      </c>
      <c r="C7" s="5">
        <f>406+414</f>
        <v>820</v>
      </c>
      <c r="D7" s="6">
        <f>481+481</f>
        <v>962</v>
      </c>
      <c r="E7" s="6">
        <f>64+56</f>
        <v>120</v>
      </c>
      <c r="F7" s="6">
        <f>E7/D7%</f>
        <v>12.474012474012476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371CA-5E46-4DC9-B505-51072A739F81}">
  <dimension ref="A2:F14"/>
  <sheetViews>
    <sheetView topLeftCell="A3" workbookViewId="0">
      <selection activeCell="E7" sqref="E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27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74</v>
      </c>
      <c r="C5" s="6">
        <v>28118</v>
      </c>
      <c r="D5" s="6">
        <v>35244</v>
      </c>
      <c r="E5" s="7">
        <v>7126</v>
      </c>
      <c r="F5" s="6">
        <f>E5/D5%</f>
        <v>20.219044376347746</v>
      </c>
    </row>
    <row r="6" spans="1:6" ht="36.75" customHeight="1" x14ac:dyDescent="0.25">
      <c r="A6" s="2" t="s">
        <v>7</v>
      </c>
      <c r="B6" s="5">
        <v>67</v>
      </c>
      <c r="C6" s="7">
        <f>26277-C7</f>
        <v>26046</v>
      </c>
      <c r="D6" s="7">
        <f>34335-D7</f>
        <v>33353</v>
      </c>
      <c r="E6" s="7">
        <f>8058.18-E7</f>
        <v>7938.18</v>
      </c>
      <c r="F6" s="6">
        <f>E6/D6%</f>
        <v>23.800497706353255</v>
      </c>
    </row>
    <row r="7" spans="1:6" ht="36.75" customHeight="1" x14ac:dyDescent="0.25">
      <c r="A7" s="3" t="s">
        <v>8</v>
      </c>
      <c r="B7" s="5">
        <v>2</v>
      </c>
      <c r="C7" s="5">
        <f>105+126</f>
        <v>231</v>
      </c>
      <c r="D7" s="6">
        <f>491+491</f>
        <v>982</v>
      </c>
      <c r="E7" s="6">
        <f>64+56</f>
        <v>120</v>
      </c>
      <c r="F7" s="6">
        <f>E7/D7%</f>
        <v>12.219959266802444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35E62-3835-40E5-8334-E82AC8E41FF0}">
  <dimension ref="A2:F14"/>
  <sheetViews>
    <sheetView workbookViewId="0">
      <selection activeCell="E20" sqref="E20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28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78</v>
      </c>
      <c r="C5" s="6">
        <v>28118</v>
      </c>
      <c r="D5" s="6">
        <v>35244</v>
      </c>
      <c r="E5" s="7">
        <v>7126</v>
      </c>
      <c r="F5" s="6">
        <f>E5/D5%</f>
        <v>20.219044376347746</v>
      </c>
    </row>
    <row r="6" spans="1:6" ht="36.75" customHeight="1" x14ac:dyDescent="0.25">
      <c r="A6" s="2" t="s">
        <v>7</v>
      </c>
      <c r="B6" s="5">
        <v>72</v>
      </c>
      <c r="C6" s="7">
        <f>39318-C7</f>
        <v>38142</v>
      </c>
      <c r="D6" s="7">
        <f>44701-D7</f>
        <v>43427</v>
      </c>
      <c r="E6" s="7">
        <f>6256-E7</f>
        <v>6158</v>
      </c>
      <c r="F6" s="6">
        <f>E6/D6%</f>
        <v>14.180118359545904</v>
      </c>
    </row>
    <row r="7" spans="1:6" ht="36.75" customHeight="1" x14ac:dyDescent="0.25">
      <c r="A7" s="3" t="s">
        <v>8</v>
      </c>
      <c r="B7" s="5">
        <v>2</v>
      </c>
      <c r="C7" s="5">
        <f>572+604</f>
        <v>1176</v>
      </c>
      <c r="D7" s="6">
        <f>637+637</f>
        <v>1274</v>
      </c>
      <c r="E7" s="6">
        <f>65+33</f>
        <v>98</v>
      </c>
      <c r="F7" s="6">
        <f>E7/D7%</f>
        <v>7.6923076923076925</v>
      </c>
    </row>
    <row r="8" spans="1:6" ht="39" customHeight="1" x14ac:dyDescent="0.25">
      <c r="A8" s="2"/>
      <c r="B8" s="5"/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3576C-FD2D-4E9D-971F-45548F6A52C1}">
  <dimension ref="A2:F14"/>
  <sheetViews>
    <sheetView tabSelected="1" topLeftCell="A4" workbookViewId="0">
      <selection activeCell="B7" sqref="B7"/>
    </sheetView>
  </sheetViews>
  <sheetFormatPr defaultColWidth="9.140625" defaultRowHeight="15" x14ac:dyDescent="0.25"/>
  <cols>
    <col min="1" max="1" width="30" style="1" customWidth="1"/>
    <col min="2" max="2" width="18.28515625" style="1" customWidth="1"/>
    <col min="3" max="3" width="24.140625" style="1" customWidth="1"/>
    <col min="4" max="4" width="19.42578125" style="1" customWidth="1"/>
    <col min="5" max="5" width="22.42578125" style="1" customWidth="1"/>
    <col min="6" max="6" width="14.28515625" style="1" customWidth="1"/>
    <col min="7" max="16384" width="9.140625" style="1"/>
  </cols>
  <sheetData>
    <row r="2" spans="1:6" ht="23.25" x14ac:dyDescent="0.35">
      <c r="A2" s="10" t="s">
        <v>0</v>
      </c>
      <c r="B2" s="10"/>
      <c r="C2" s="10"/>
      <c r="D2" s="10"/>
      <c r="E2" s="10"/>
      <c r="F2" s="11"/>
    </row>
    <row r="3" spans="1:6" ht="23.25" x14ac:dyDescent="0.25">
      <c r="A3" s="12" t="s">
        <v>29</v>
      </c>
      <c r="B3" s="13"/>
      <c r="C3" s="13"/>
      <c r="D3" s="13"/>
      <c r="E3" s="13"/>
      <c r="F3" s="11"/>
    </row>
    <row r="4" spans="1:6" ht="75" x14ac:dyDescent="0.25">
      <c r="A4" s="2"/>
      <c r="B4" s="3" t="s">
        <v>1</v>
      </c>
      <c r="C4" s="4" t="s">
        <v>2</v>
      </c>
      <c r="D4" s="2" t="s">
        <v>3</v>
      </c>
      <c r="E4" s="2" t="s">
        <v>4</v>
      </c>
      <c r="F4" s="3" t="s">
        <v>5</v>
      </c>
    </row>
    <row r="5" spans="1:6" ht="32.25" customHeight="1" x14ac:dyDescent="0.25">
      <c r="A5" s="2" t="s">
        <v>6</v>
      </c>
      <c r="B5" s="5">
        <v>77</v>
      </c>
      <c r="C5" s="6">
        <v>29436</v>
      </c>
      <c r="D5" s="6">
        <v>35522.03</v>
      </c>
      <c r="E5" s="7">
        <v>6086</v>
      </c>
      <c r="F5" s="6">
        <f>E5/D5%</f>
        <v>17.133029840918439</v>
      </c>
    </row>
    <row r="6" spans="1:6" ht="36.75" customHeight="1" x14ac:dyDescent="0.25">
      <c r="A6" s="2" t="s">
        <v>7</v>
      </c>
      <c r="B6" s="5">
        <v>76</v>
      </c>
      <c r="C6" s="7">
        <f>29480-C7</f>
        <v>28670</v>
      </c>
      <c r="D6" s="7">
        <f>39404-D7</f>
        <v>38482</v>
      </c>
      <c r="E6" s="7">
        <f>45424-E7</f>
        <v>45312</v>
      </c>
      <c r="F6" s="6">
        <f>E6/D6%</f>
        <v>117.74855776726781</v>
      </c>
    </row>
    <row r="7" spans="1:6" ht="36.75" customHeight="1" x14ac:dyDescent="0.25">
      <c r="A7" s="3" t="s">
        <v>8</v>
      </c>
      <c r="B7" s="5">
        <v>2</v>
      </c>
      <c r="C7" s="5">
        <f>416+394</f>
        <v>810</v>
      </c>
      <c r="D7" s="6">
        <f>461+461</f>
        <v>922</v>
      </c>
      <c r="E7" s="6">
        <f>45+67</f>
        <v>112</v>
      </c>
      <c r="F7" s="6">
        <f>E7/D7%</f>
        <v>12.147505422993492</v>
      </c>
    </row>
    <row r="8" spans="1:6" ht="39" customHeight="1" x14ac:dyDescent="0.25">
      <c r="A8" s="2"/>
      <c r="B8" s="5">
        <f>SUM(B5:B7)</f>
        <v>155</v>
      </c>
      <c r="C8" s="5"/>
      <c r="D8" s="8"/>
      <c r="E8" s="8"/>
      <c r="F8" s="8"/>
    </row>
    <row r="10" spans="1:6" x14ac:dyDescent="0.25">
      <c r="A10" s="9" t="s">
        <v>9</v>
      </c>
      <c r="B10" s="1" t="s">
        <v>10</v>
      </c>
    </row>
    <row r="11" spans="1:6" x14ac:dyDescent="0.25">
      <c r="B11" s="1" t="s">
        <v>11</v>
      </c>
    </row>
    <row r="12" spans="1:6" x14ac:dyDescent="0.25">
      <c r="B12" s="1" t="s">
        <v>12</v>
      </c>
    </row>
    <row r="13" spans="1:6" x14ac:dyDescent="0.25">
      <c r="B13" s="1" t="s">
        <v>13</v>
      </c>
    </row>
    <row r="14" spans="1:6" x14ac:dyDescent="0.25">
      <c r="B14" s="1" t="s">
        <v>14</v>
      </c>
    </row>
  </sheetData>
  <mergeCells count="2">
    <mergeCell ref="A2:F2"/>
    <mergeCell ref="A3:F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16</vt:i4>
      </vt:variant>
    </vt:vector>
  </HeadingPairs>
  <TitlesOfParts>
    <vt:vector size="16" baseType="lpstr">
      <vt:lpstr>TASSI DI ASSENZA 2° trim 2021</vt:lpstr>
      <vt:lpstr>TASSI DI ASSENZA 3° trim 2021</vt:lpstr>
      <vt:lpstr>TASSI DI ASSENZA 4° trim 21</vt:lpstr>
      <vt:lpstr>Foglio1</vt:lpstr>
      <vt:lpstr>TASSI DI ASSENZA 1° trim 22</vt:lpstr>
      <vt:lpstr>TASSI DI ASSENZA 2° trim 22 </vt:lpstr>
      <vt:lpstr>TASSI DI ASSENZA 3° trim 22 </vt:lpstr>
      <vt:lpstr>TASSI DI ASSENZA 4° trim 22 </vt:lpstr>
      <vt:lpstr>TASSI DI ASSENZA 1° trim 23</vt:lpstr>
      <vt:lpstr>TASSI DI ASSENZA 2° trim 23</vt:lpstr>
      <vt:lpstr>TASSI DI ASSENZA 3° trim 23</vt:lpstr>
      <vt:lpstr>TASSI DI ASSENZA 1° trim 2024</vt:lpstr>
      <vt:lpstr>TASSI DI ASSENZA 2° trim 2024</vt:lpstr>
      <vt:lpstr>TASSI DI ASSENZA 3° trim 2024</vt:lpstr>
      <vt:lpstr>TASSI DI ASSENZA 4° trim 2024</vt:lpstr>
      <vt:lpstr>TASSI DI ASSENZA 1° trim2025)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Giglio Dora</dc:creator>
  <cp:lastModifiedBy>Dora Giglio</cp:lastModifiedBy>
  <dcterms:created xsi:type="dcterms:W3CDTF">2021-04-15T08:42:25Z</dcterms:created>
  <dcterms:modified xsi:type="dcterms:W3CDTF">2025-09-02T09:57:00Z</dcterms:modified>
</cp:coreProperties>
</file>